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88" documentId="13_ncr:1_{51BBD00A-6158-4C40-843B-67A4E028F161}" xr6:coauthVersionLast="47" xr6:coauthVersionMax="47" xr10:uidLastSave="{D1FB6A84-BD58-433F-AAC7-D309E81ACF24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<sst xmlns="http://schemas.openxmlformats.org/spreadsheetml/2006/main" count="61" uniqueCount="50">
  <si>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</si>
  <si>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</si>
  <si>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</si>
  <si>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</si>
  <si>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</si>
  <si>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</si>
  <si>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</si>
  <si>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</si>
  <si>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</si>
  <si>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</si>
  <si>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</si>
  <si>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</si>
  <si>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</si>
  <si>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</si>
  <si>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</si>
  <si>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</si>
  <si>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</si>
  <si>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</si>
  <si>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</si>
  <si>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</si>
  <si>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</si>
  <si>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</si>
  <si>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</si>
  <si>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</si>
  <si>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</si>
  <si>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</si>
  <si>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</si>
  <si>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</si>
  <si>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</si>
  <si>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</si>
  <si>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</si>
  <si>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</si>
  <si>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</si>
  <si>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</si>
  <si>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</si>
  <si>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フィボナッチターゲット1.27, 1.5, 2.0で決済(黄色で塗りつぶしたところはフィボナッチターゲット3以上がとれている）</t>
    <rPh sb="29" eb="31">
      <t>キイロ</t>
    </rPh>
    <rPh sb="32" eb="33">
      <t>ヌ</t>
    </rPh>
    <rPh sb="54" eb="56">
      <t>イジョウ</t>
    </rPh>
    <phoneticPr fontId="1"/>
  </si>
  <si>
    <t>、</t>
    <phoneticPr fontId="1"/>
  </si>
  <si>
    <t>1H足</t>
    <rPh sb="2" eb="3">
      <t>アシ</t>
    </rPh>
    <phoneticPr fontId="1"/>
  </si>
  <si>
    <t>検証１</t>
    <rPh sb="0" eb="2">
      <t>ケンショウ</t>
    </rPh>
    <phoneticPr fontId="1"/>
  </si>
  <si>
    <t>ヘッドアンドショルダー（逆も含む）を形成後、ネックラインの価格でエントリー待ち、ネックラインをブレイクでエントリー</t>
    <rPh sb="12" eb="13">
      <t>ギャク</t>
    </rPh>
    <rPh sb="14" eb="15">
      <t>フク</t>
    </rPh>
    <rPh sb="18" eb="20">
      <t>ケイセイ</t>
    </rPh>
    <rPh sb="20" eb="21">
      <t>アト</t>
    </rPh>
    <rPh sb="29" eb="31">
      <t>カカク</t>
    </rPh>
    <rPh sb="37" eb="38">
      <t>マ</t>
    </rPh>
    <phoneticPr fontId="1"/>
  </si>
  <si>
    <t>気づき</t>
    <rPh sb="0" eb="1">
      <t>キ</t>
    </rPh>
    <phoneticPr fontId="1"/>
  </si>
  <si>
    <t>・笹田さんがやられている、ネックラインの引き方で今回検証してみました。</t>
    <rPh sb="1" eb="2">
      <t>ササ</t>
    </rPh>
    <rPh sb="2" eb="3">
      <t>タ</t>
    </rPh>
    <rPh sb="20" eb="21">
      <t>ヒ</t>
    </rPh>
    <rPh sb="22" eb="23">
      <t>カタ</t>
    </rPh>
    <rPh sb="24" eb="26">
      <t>コンカイ</t>
    </rPh>
    <rPh sb="26" eb="28">
      <t>ケンショウ</t>
    </rPh>
    <phoneticPr fontId="1"/>
  </si>
  <si>
    <t>・エントリーまでの工程は、慣れるまでは、複雑にせず、シンプルにした方がよいのかなと思いました。</t>
    <rPh sb="9" eb="11">
      <t>コウテイ</t>
    </rPh>
    <rPh sb="13" eb="14">
      <t>ナ</t>
    </rPh>
    <rPh sb="20" eb="22">
      <t>フクザツ</t>
    </rPh>
    <rPh sb="33" eb="34">
      <t>ホウ</t>
    </rPh>
    <rPh sb="41" eb="42">
      <t>オモ</t>
    </rPh>
    <phoneticPr fontId="1"/>
  </si>
  <si>
    <t>・これだと、前回までの検証で、最初にFibを引いて等のややこしいことをやらなくても、そもそもネックラインをブレイクしないかなと。</t>
    <rPh sb="6" eb="8">
      <t>ゼンカイ</t>
    </rPh>
    <rPh sb="11" eb="13">
      <t>ケンショウ</t>
    </rPh>
    <rPh sb="15" eb="17">
      <t>サイショ</t>
    </rPh>
    <rPh sb="22" eb="23">
      <t>ヒ</t>
    </rPh>
    <rPh sb="25" eb="26">
      <t>トウ</t>
    </rPh>
    <phoneticPr fontId="1"/>
  </si>
  <si>
    <t>検証２</t>
    <rPh sb="0" eb="2">
      <t>ケンショウ</t>
    </rPh>
    <phoneticPr fontId="1"/>
  </si>
  <si>
    <t>様子見でエントリーはしない</t>
    <rPh sb="0" eb="3">
      <t>ヨウスミ</t>
    </rPh>
    <phoneticPr fontId="1"/>
  </si>
  <si>
    <t>検証３</t>
    <rPh sb="0" eb="2">
      <t>ケンショウ</t>
    </rPh>
    <phoneticPr fontId="1"/>
  </si>
  <si>
    <t>ヘッドアンドショルダーは、ヘッド崩れ、右肩崩れといったパターンがあるんだなと思いました。このように、ヘッドアンドショルダーが完成しない場合は、どう対処するのかが重要であるのかなと感じました。前回までのヘッドアンドショルダーの検証では、ヘッドアンドショルダーが完成せず、逆方向に動くかどうかを事前に察知するには、どうすればよいかと考え、対策を考えました。今回の検証で、ダマシに合わないために、どうするかを考えるのではなく、チャートパターン通りに相場が動かない場合を想定し、どう対処するかを考える方がマイシステムがシンプルになるし、効果があるのではと思いました。</t>
    <rPh sb="16" eb="17">
      <t>クズ</t>
    </rPh>
    <rPh sb="19" eb="20">
      <t>ミギ</t>
    </rPh>
    <rPh sb="20" eb="21">
      <t>カタ</t>
    </rPh>
    <rPh sb="21" eb="22">
      <t>クズ</t>
    </rPh>
    <rPh sb="38" eb="39">
      <t>オモ</t>
    </rPh>
    <rPh sb="62" eb="64">
      <t>カンセイ</t>
    </rPh>
    <rPh sb="67" eb="69">
      <t>バアイ</t>
    </rPh>
    <rPh sb="73" eb="75">
      <t>タイショ</t>
    </rPh>
    <rPh sb="80" eb="82">
      <t>ジュウヨウ</t>
    </rPh>
    <rPh sb="89" eb="90">
      <t>カン</t>
    </rPh>
    <rPh sb="95" eb="97">
      <t>ゼンカイ</t>
    </rPh>
    <rPh sb="112" eb="114">
      <t>ケンショウ</t>
    </rPh>
    <rPh sb="129" eb="131">
      <t>カンセイ</t>
    </rPh>
    <rPh sb="134" eb="135">
      <t>ギャク</t>
    </rPh>
    <rPh sb="135" eb="137">
      <t>ホウコウ</t>
    </rPh>
    <rPh sb="138" eb="139">
      <t>ウゴ</t>
    </rPh>
    <rPh sb="145" eb="147">
      <t>ジゼン</t>
    </rPh>
    <rPh sb="148" eb="150">
      <t>サッチ</t>
    </rPh>
    <rPh sb="164" eb="165">
      <t>カンガ</t>
    </rPh>
    <rPh sb="167" eb="169">
      <t>タイサク</t>
    </rPh>
    <rPh sb="170" eb="171">
      <t>カンガ</t>
    </rPh>
    <rPh sb="176" eb="178">
      <t>コンカイ</t>
    </rPh>
    <rPh sb="179" eb="181">
      <t>ケンショウ</t>
    </rPh>
    <rPh sb="187" eb="188">
      <t>ア</t>
    </rPh>
    <rPh sb="201" eb="202">
      <t>カンガ</t>
    </rPh>
    <rPh sb="218" eb="219">
      <t>トオ</t>
    </rPh>
    <rPh sb="221" eb="223">
      <t>ソウバ</t>
    </rPh>
    <rPh sb="224" eb="225">
      <t>ウゴ</t>
    </rPh>
    <rPh sb="228" eb="230">
      <t>バアイ</t>
    </rPh>
    <rPh sb="231" eb="233">
      <t>ソウテイ</t>
    </rPh>
    <rPh sb="237" eb="239">
      <t>タイショ</t>
    </rPh>
    <rPh sb="243" eb="244">
      <t>カンガ</t>
    </rPh>
    <rPh sb="246" eb="247">
      <t>ホウ</t>
    </rPh>
    <rPh sb="264" eb="266">
      <t>コウカ</t>
    </rPh>
    <rPh sb="273" eb="274">
      <t>オモ</t>
    </rPh>
    <phoneticPr fontId="1"/>
  </si>
  <si>
    <t>ヘッドアンドショルダーの検証を継続して行う。</t>
    <rPh sb="12" eb="14">
      <t>ケンショウ</t>
    </rPh>
    <rPh sb="15" eb="17">
      <t>ケイゾク</t>
    </rPh>
    <rPh sb="19" eb="20">
      <t>オコナ</t>
    </rPh>
    <rPh sb="31" eb="33">
      <t>コウカ</t>
    </rPh>
    <rPh sb="40" eb="41">
      <t>オモ</t>
    </rPh>
    <phoneticPr fontId="1"/>
  </si>
  <si>
    <t>今回もヘッドアンドショルダーの検証を行った。前回までの実践記で、笹田さんから、色々と詰め込み過ぎとのご指摘を受けています。言い訳になりますが、入塾して、明日で２ケ月が経過します。入塾期間が終わるまでに、閃いた対策案などに対し、講師の方のコメントを頂きたいとの想いでヘッドアンドショルダー以外の要素も盛り込んだ内容にしてしまいました。申し訳ありません。急がば回れですかね。先ずは、ネックラインをブレイクでのエントリーをベースに取り組んでいきたいと思います。</t>
    <rPh sb="0" eb="2">
      <t>コンカイ</t>
    </rPh>
    <rPh sb="15" eb="17">
      <t>ケンショウ</t>
    </rPh>
    <rPh sb="18" eb="19">
      <t>オコナ</t>
    </rPh>
    <rPh sb="22" eb="24">
      <t>ゼンカイ</t>
    </rPh>
    <rPh sb="27" eb="30">
      <t>ジッセンキ</t>
    </rPh>
    <rPh sb="32" eb="34">
      <t>ササダ</t>
    </rPh>
    <rPh sb="39" eb="41">
      <t>イロイロ</t>
    </rPh>
    <rPh sb="42" eb="43">
      <t>ツ</t>
    </rPh>
    <rPh sb="44" eb="45">
      <t>コ</t>
    </rPh>
    <rPh sb="46" eb="47">
      <t>ス</t>
    </rPh>
    <rPh sb="51" eb="53">
      <t>シテキ</t>
    </rPh>
    <rPh sb="54" eb="55">
      <t>ウ</t>
    </rPh>
    <rPh sb="61" eb="62">
      <t>イ</t>
    </rPh>
    <rPh sb="63" eb="64">
      <t>ワケ</t>
    </rPh>
    <rPh sb="71" eb="73">
      <t>ニュウジュク</t>
    </rPh>
    <rPh sb="76" eb="78">
      <t>アス</t>
    </rPh>
    <rPh sb="81" eb="82">
      <t>ツキ</t>
    </rPh>
    <rPh sb="83" eb="85">
      <t>ケイカ</t>
    </rPh>
    <rPh sb="89" eb="91">
      <t>ニュウジュク</t>
    </rPh>
    <rPh sb="91" eb="93">
      <t>キカン</t>
    </rPh>
    <rPh sb="94" eb="95">
      <t>オ</t>
    </rPh>
    <rPh sb="101" eb="102">
      <t>ヒラメ</t>
    </rPh>
    <rPh sb="104" eb="106">
      <t>タイサク</t>
    </rPh>
    <rPh sb="106" eb="107">
      <t>アン</t>
    </rPh>
    <rPh sb="110" eb="111">
      <t>タイ</t>
    </rPh>
    <rPh sb="113" eb="115">
      <t>コウシ</t>
    </rPh>
    <rPh sb="116" eb="117">
      <t>カタ</t>
    </rPh>
    <rPh sb="123" eb="124">
      <t>イタダキ</t>
    </rPh>
    <rPh sb="129" eb="130">
      <t>オモ</t>
    </rPh>
    <rPh sb="143" eb="145">
      <t>イガイ</t>
    </rPh>
    <rPh sb="146" eb="148">
      <t>ヨウソ</t>
    </rPh>
    <rPh sb="149" eb="150">
      <t>モ</t>
    </rPh>
    <rPh sb="151" eb="152">
      <t>コ</t>
    </rPh>
    <rPh sb="154" eb="156">
      <t>ナイヨウ</t>
    </rPh>
    <rPh sb="166" eb="167">
      <t>モウ</t>
    </rPh>
    <rPh sb="168" eb="169">
      <t>ワケ</t>
    </rPh>
    <rPh sb="175" eb="176">
      <t>イソ</t>
    </rPh>
    <rPh sb="178" eb="179">
      <t>マワ</t>
    </rPh>
    <rPh sb="185" eb="186">
      <t>マ</t>
    </rPh>
    <rPh sb="212" eb="213">
      <t>ト</t>
    </rPh>
    <rPh sb="214" eb="215">
      <t>ク</t>
    </rPh>
    <rPh sb="222" eb="223">
      <t>オモ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</si>
</sst>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9" xfId="0" applyNumberFormat="1" applyFont="1" applyFill="1" applyBorder="1">
      <alignment vertical="center"/>
    </xf>
    <xf numFmtId="0" fontId="10" fillId="0" borderId="0" xfId="2" applyAlignment="1">
      <alignment horizontal="center" vertical="center"/>
    </xf>
    <xf numFmtId="0" fontId="14" fillId="0" borderId="0" xfId="2" applyFo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5" xfId="0" applyNumberFormat="1" applyFont="1" applyFill="1" applyBorder="1">
      <alignment vertical="center"/>
    </xf>
    <xf numFmtId="0" fontId="10" fillId="0" borderId="0" xfId="2" applyAlignment="1">
      <alignment horizontal="left"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61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78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137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136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135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106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103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182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184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227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278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270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318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333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311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359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359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402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407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410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412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3</xdr:row>
      <xdr:rowOff>0</xdr:rowOff>
    </xdr:from>
    <xdr:to>
      <xdr:col>25</xdr:col>
      <xdr:colOff>420485</xdr:colOff>
      <xdr:row>41</xdr:row>
      <xdr:rowOff>26566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9291AF77-2299-4400-BCE3-2E61E89D53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3" y="535781"/>
          <a:ext cx="15208047" cy="6813129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488157</xdr:colOff>
      <xdr:row>49</xdr:row>
      <xdr:rowOff>47625</xdr:rowOff>
    </xdr:from>
    <xdr:to>
      <xdr:col>25</xdr:col>
      <xdr:colOff>389521</xdr:colOff>
      <xdr:row>87</xdr:row>
      <xdr:rowOff>93250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A4B03F31-6936-47AE-B240-3DC774FCEB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8157" y="8798719"/>
          <a:ext cx="15188989" cy="6832187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488156</xdr:colOff>
      <xdr:row>90</xdr:row>
      <xdr:rowOff>71437</xdr:rowOff>
    </xdr:from>
    <xdr:to>
      <xdr:col>25</xdr:col>
      <xdr:colOff>360934</xdr:colOff>
      <xdr:row>128</xdr:row>
      <xdr:rowOff>107533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06FC80FD-9678-42E9-BCCF-5E502512B5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8156" y="16144875"/>
          <a:ext cx="15160403" cy="68226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I9" activePane="bottomRight" state="frozen"/>
      <selection pane="topRight" activeCell="B1" sqref="B1"/>
      <selection pane="bottomLeft" activeCell="A9" sqref="A9"/>
      <selection pane="bottomRight" activeCell="P15" sqref="P15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39</v>
      </c>
    </row>
    <row r="5" spans="1:18" ht="19.5" thickBot="1" x14ac:dyDescent="0.45">
      <c r="A5" s="1" t="s">
        <v>12</v>
      </c>
      <c r="C5" s="29" t="s">
        <v>35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6" t="s">
        <v>3</v>
      </c>
      <c r="H6" s="87"/>
      <c r="I6" s="93"/>
      <c r="J6" s="86" t="s">
        <v>22</v>
      </c>
      <c r="K6" s="87"/>
      <c r="L6" s="93"/>
      <c r="M6" s="86" t="s">
        <v>23</v>
      </c>
      <c r="N6" s="87"/>
      <c r="O6" s="93"/>
    </row>
    <row r="7" spans="1:18" ht="19.5" thickBot="1" x14ac:dyDescent="0.4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0" t="s">
        <v>22</v>
      </c>
      <c r="K8" s="91"/>
      <c r="L8" s="92"/>
      <c r="M8" s="90"/>
      <c r="N8" s="91"/>
      <c r="O8" s="92"/>
    </row>
    <row r="9" spans="1:18" x14ac:dyDescent="0.4">
      <c r="A9" s="9">
        <v>1</v>
      </c>
      <c r="B9" s="23">
        <v>44250</v>
      </c>
      <c r="C9" s="50">
        <v>1</v>
      </c>
      <c r="D9" s="54">
        <v>1.27</v>
      </c>
      <c r="E9" s="55">
        <v>1.5</v>
      </c>
      <c r="F9" s="100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>
        <v>44252</v>
      </c>
      <c r="C10" s="47">
        <v>2</v>
      </c>
      <c r="D10" s="56">
        <v>1.27</v>
      </c>
      <c r="E10" s="57">
        <v>-1</v>
      </c>
      <c r="F10" s="83">
        <v>-1</v>
      </c>
      <c r="G10" s="22">
        <f t="shared" ref="G10:G42" si="2">IF(D10="","",G9+M10)</f>
        <v>107765.16099999999</v>
      </c>
      <c r="H10" s="22">
        <f t="shared" ref="H10:H42" si="3">IF(E10="","",H9+N10)</f>
        <v>101365</v>
      </c>
      <c r="I10" s="22">
        <f t="shared" ref="I10:I42" si="4">IF(F10="","",I9+O10)</f>
        <v>102820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-3135</v>
      </c>
      <c r="O10" s="46">
        <f t="shared" ref="O10:O12" si="10">IF(F10="","",L10*F10)</f>
        <v>-3180</v>
      </c>
      <c r="P10" s="40"/>
      <c r="Q10" s="40"/>
      <c r="R10" s="40"/>
    </row>
    <row r="11" spans="1:18" x14ac:dyDescent="0.4">
      <c r="A11" s="9">
        <v>3</v>
      </c>
      <c r="B11" s="5">
        <v>44253</v>
      </c>
      <c r="C11" s="47"/>
      <c r="D11" s="56">
        <v>0</v>
      </c>
      <c r="E11" s="57">
        <v>0</v>
      </c>
      <c r="F11" s="83">
        <v>0</v>
      </c>
      <c r="G11" s="22">
        <f t="shared" si="2"/>
        <v>107765.16099999999</v>
      </c>
      <c r="H11" s="22">
        <f t="shared" si="3"/>
        <v>101365</v>
      </c>
      <c r="I11" s="22">
        <f t="shared" si="4"/>
        <v>102820</v>
      </c>
      <c r="J11" s="44">
        <f t="shared" si="5"/>
        <v>3232.9548299999997</v>
      </c>
      <c r="K11" s="45">
        <f t="shared" si="6"/>
        <v>3040.95</v>
      </c>
      <c r="L11" s="46">
        <f t="shared" si="7"/>
        <v>3084.6</v>
      </c>
      <c r="M11" s="44">
        <f t="shared" si="8"/>
        <v>0</v>
      </c>
      <c r="N11" s="45">
        <f t="shared" si="9"/>
        <v>0</v>
      </c>
      <c r="O11" s="46">
        <f t="shared" si="10"/>
        <v>0</v>
      </c>
      <c r="P11" s="40" t="s">
        <v>45</v>
      </c>
      <c r="Q11" s="40"/>
      <c r="R11" s="40"/>
    </row>
    <row r="12" spans="1:18" x14ac:dyDescent="0.4">
      <c r="A12" s="9">
        <v>4</v>
      </c>
      <c r="B12" s="5"/>
      <c r="C12" s="47"/>
      <c r="D12" s="56"/>
      <c r="E12" s="57"/>
      <c r="F12" s="83"/>
      <c r="G12" s="22" t="str">
        <f t="shared" si="2"/>
        <v/>
      </c>
      <c r="H12" s="22" t="str">
        <f t="shared" si="3"/>
        <v/>
      </c>
      <c r="I12" s="22" t="str">
        <f t="shared" si="4"/>
        <v/>
      </c>
      <c r="J12" s="44">
        <f t="shared" si="5"/>
        <v>3232.9548299999997</v>
      </c>
      <c r="K12" s="45">
        <f t="shared" si="6"/>
        <v>3040.95</v>
      </c>
      <c r="L12" s="46">
        <f t="shared" si="7"/>
        <v>3084.6</v>
      </c>
      <c r="M12" s="44" t="str">
        <f t="shared" si="8"/>
        <v/>
      </c>
      <c r="N12" s="45" t="str">
        <f t="shared" si="9"/>
        <v/>
      </c>
      <c r="O12" s="46" t="str">
        <f t="shared" si="10"/>
        <v/>
      </c>
      <c r="P12" s="40"/>
      <c r="Q12" s="40"/>
      <c r="R12" s="40"/>
    </row>
    <row r="13" spans="1:18" x14ac:dyDescent="0.4">
      <c r="A13" s="9">
        <v>5</v>
      </c>
      <c r="B13" s="5"/>
      <c r="C13" s="47"/>
      <c r="D13" s="56"/>
      <c r="E13" s="57"/>
      <c r="F13" s="83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 t="str">
        <f t="shared" ref="J13:J58" si="11">IF(G12="","",G12*0.03)</f>
        <v/>
      </c>
      <c r="K13" s="45" t="str">
        <f t="shared" ref="K13:K58" si="12">IF(H12="","",H12*0.03)</f>
        <v/>
      </c>
      <c r="L13" s="46" t="str">
        <f t="shared" ref="L13:L58" si="13">IF(I12="","",I12*0.03)</f>
        <v/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6"/>
      <c r="E14" s="57"/>
      <c r="F14" s="83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6"/>
      <c r="E15" s="57"/>
      <c r="F15" s="83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6"/>
      <c r="E16" s="57"/>
      <c r="F16" s="83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6"/>
      <c r="E17" s="57"/>
      <c r="F17" s="83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6"/>
      <c r="E18" s="57"/>
      <c r="F18" s="58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6"/>
      <c r="E19" s="57"/>
      <c r="F19" s="83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58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58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83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83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83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83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83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83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83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83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4" t="s">
        <v>5</v>
      </c>
      <c r="C59" s="95"/>
      <c r="D59" s="7">
        <f>COUNTIF(D9:D58,1.27)</f>
        <v>2</v>
      </c>
      <c r="E59" s="7">
        <f>COUNTIF(E9:E58,1.5)</f>
        <v>1</v>
      </c>
      <c r="F59" s="8">
        <f>COUNTIF(F9:F58,2)</f>
        <v>1</v>
      </c>
      <c r="G59" s="69">
        <f>M59+G8</f>
        <v>107765.16099999999</v>
      </c>
      <c r="H59" s="70">
        <f>N59+H8</f>
        <v>101365</v>
      </c>
      <c r="I59" s="71">
        <f>O59+I8</f>
        <v>102820</v>
      </c>
      <c r="J59" s="66" t="s">
        <v>30</v>
      </c>
      <c r="K59" s="67">
        <f>B58-B9</f>
        <v>-44250</v>
      </c>
      <c r="L59" s="68" t="s">
        <v>31</v>
      </c>
      <c r="M59" s="80">
        <f>SUM(M9:M58)</f>
        <v>7765.1610000000001</v>
      </c>
      <c r="N59" s="81">
        <f>SUM(N9:N58)</f>
        <v>1365</v>
      </c>
      <c r="O59" s="82">
        <f>SUM(O9:O58)</f>
        <v>2820</v>
      </c>
    </row>
    <row r="60" spans="1:15" ht="19.5" thickBot="1" x14ac:dyDescent="0.45">
      <c r="A60" s="9"/>
      <c r="B60" s="88" t="s">
        <v>6</v>
      </c>
      <c r="C60" s="89"/>
      <c r="D60" s="7">
        <f>COUNTIF(D9:D58,-1)</f>
        <v>0</v>
      </c>
      <c r="E60" s="7">
        <f>COUNTIF(E9:E58,-1)</f>
        <v>1</v>
      </c>
      <c r="F60" s="8">
        <f>COUNTIF(F9:F58,-1)</f>
        <v>1</v>
      </c>
      <c r="G60" s="86" t="s">
        <v>29</v>
      </c>
      <c r="H60" s="87"/>
      <c r="I60" s="93"/>
      <c r="J60" s="86" t="s">
        <v>32</v>
      </c>
      <c r="K60" s="87"/>
      <c r="L60" s="93"/>
      <c r="M60" s="9"/>
      <c r="N60" s="3"/>
      <c r="O60" s="4"/>
    </row>
    <row r="61" spans="1:15" ht="19.5" thickBot="1" x14ac:dyDescent="0.45">
      <c r="A61" s="9"/>
      <c r="B61" s="88" t="s">
        <v>33</v>
      </c>
      <c r="C61" s="89"/>
      <c r="D61" s="7">
        <f>COUNTIF(D9:D58,0)</f>
        <v>1</v>
      </c>
      <c r="E61" s="7">
        <f>COUNTIF(E9:E58,0)</f>
        <v>1</v>
      </c>
      <c r="F61" s="7">
        <f>COUNTIF(F9:F58,0)</f>
        <v>1</v>
      </c>
      <c r="G61" s="75">
        <f>G59/G8</f>
        <v>1.07765161</v>
      </c>
      <c r="H61" s="76">
        <f t="shared" ref="H61" si="21">H59/H8</f>
        <v>1.0136499999999999</v>
      </c>
      <c r="I61" s="77">
        <f>I59/I8</f>
        <v>1.0282</v>
      </c>
      <c r="J61" s="64">
        <f>(G61-100%)*30/K59</f>
        <v>-5.2645159322033886E-5</v>
      </c>
      <c r="K61" s="64">
        <f>(H61-100%)*30/K59</f>
        <v>-9.2542372881355532E-6</v>
      </c>
      <c r="L61" s="65">
        <f>(I61-100%)*30/K59</f>
        <v>-1.9118644067796613E-5</v>
      </c>
      <c r="M61" s="10"/>
      <c r="N61" s="2"/>
      <c r="O61" s="11"/>
    </row>
    <row r="62" spans="1:15" ht="19.5" thickBot="1" x14ac:dyDescent="0.45">
      <c r="A62" s="3"/>
      <c r="B62" s="86" t="s">
        <v>4</v>
      </c>
      <c r="C62" s="87"/>
      <c r="D62" s="78">
        <f t="shared" ref="D62:E62" si="22">D59/(D59+D60+D61)</f>
        <v>0.66666666666666663</v>
      </c>
      <c r="E62" s="73">
        <f t="shared" si="22"/>
        <v>0.33333333333333331</v>
      </c>
      <c r="F62" s="74">
        <f>F59/(F59+F60+F61)</f>
        <v>0.33333333333333331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B202"/>
  <sheetViews>
    <sheetView topLeftCell="A88" zoomScale="80" zoomScaleNormal="80" workbookViewId="0">
      <selection activeCell="AB90" sqref="AB90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" x14ac:dyDescent="0.4">
      <c r="B2" s="52" t="s">
        <v>38</v>
      </c>
    </row>
    <row r="43" spans="2:2" x14ac:dyDescent="0.4">
      <c r="B43" s="52" t="s">
        <v>40</v>
      </c>
    </row>
    <row r="44" spans="2:2" x14ac:dyDescent="0.4">
      <c r="B44" s="52" t="s">
        <v>41</v>
      </c>
    </row>
    <row r="45" spans="2:2" x14ac:dyDescent="0.4">
      <c r="B45" s="52" t="s">
        <v>43</v>
      </c>
    </row>
    <row r="46" spans="2:2" x14ac:dyDescent="0.4">
      <c r="B46" s="52" t="s">
        <v>42</v>
      </c>
    </row>
    <row r="49" spans="2:2" x14ac:dyDescent="0.4">
      <c r="B49" s="101" t="s">
        <v>44</v>
      </c>
    </row>
    <row r="50" spans="2:2" x14ac:dyDescent="0.4">
      <c r="B50" s="84"/>
    </row>
    <row r="51" spans="2:2" x14ac:dyDescent="0.4">
      <c r="B51" s="84"/>
    </row>
    <row r="52" spans="2:2" x14ac:dyDescent="0.4">
      <c r="B52" s="84"/>
    </row>
    <row r="53" spans="2:2" x14ac:dyDescent="0.4">
      <c r="B53" s="84"/>
    </row>
    <row r="54" spans="2:2" x14ac:dyDescent="0.4">
      <c r="B54" s="84"/>
    </row>
    <row r="55" spans="2:2" x14ac:dyDescent="0.4">
      <c r="B55" s="84"/>
    </row>
    <row r="56" spans="2:2" x14ac:dyDescent="0.4">
      <c r="B56" s="84"/>
    </row>
    <row r="63" spans="2:2" x14ac:dyDescent="0.4">
      <c r="B63" s="85"/>
    </row>
    <row r="90" spans="2:2" x14ac:dyDescent="0.4">
      <c r="B90" s="52" t="s">
        <v>46</v>
      </c>
    </row>
    <row r="173" spans="2:2" x14ac:dyDescent="0.4">
      <c r="B173" s="84"/>
    </row>
    <row r="174" spans="2:2" x14ac:dyDescent="0.4">
      <c r="B174" s="84"/>
    </row>
    <row r="175" spans="2:2" x14ac:dyDescent="0.4">
      <c r="B175" s="84"/>
    </row>
    <row r="176" spans="2:2" x14ac:dyDescent="0.4">
      <c r="B176" s="84"/>
    </row>
    <row r="177" spans="2:2" x14ac:dyDescent="0.4">
      <c r="B177" s="84"/>
    </row>
    <row r="180" spans="2:2" x14ac:dyDescent="0.4">
      <c r="B180" s="84"/>
    </row>
    <row r="200" spans="2:2" x14ac:dyDescent="0.4">
      <c r="B200" s="84"/>
    </row>
    <row r="202" spans="2:2" x14ac:dyDescent="0.4">
      <c r="B202" s="84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40"/>
  <sheetViews>
    <sheetView tabSelected="1" zoomScale="145" zoomScaleSheetLayoutView="100" workbookViewId="0">
      <selection activeCell="L9" sqref="L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6" t="s">
        <v>49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0" spans="1:10" x14ac:dyDescent="0.4">
      <c r="A10" s="97"/>
      <c r="B10" s="97"/>
      <c r="C10" s="97"/>
      <c r="D10" s="97"/>
      <c r="E10" s="97"/>
      <c r="F10" s="97"/>
      <c r="G10" s="97"/>
      <c r="H10" s="97"/>
      <c r="I10" s="97"/>
      <c r="J10" s="97"/>
    </row>
    <row r="11" spans="1:10" x14ac:dyDescent="0.4">
      <c r="A11" s="97"/>
      <c r="B11" s="97"/>
      <c r="C11" s="97"/>
      <c r="D11" s="97"/>
      <c r="E11" s="97"/>
      <c r="F11" s="97"/>
      <c r="G11" s="97"/>
      <c r="H11" s="97"/>
      <c r="I11" s="97"/>
      <c r="J11" s="97"/>
    </row>
    <row r="12" spans="1:10" x14ac:dyDescent="0.4">
      <c r="A12" s="97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26</v>
      </c>
    </row>
    <row r="22" spans="1:10" x14ac:dyDescent="0.4">
      <c r="A22" s="98" t="s">
        <v>47</v>
      </c>
      <c r="B22" s="99"/>
      <c r="C22" s="99"/>
      <c r="D22" s="99"/>
      <c r="E22" s="99"/>
      <c r="F22" s="99"/>
      <c r="G22" s="99"/>
      <c r="H22" s="99"/>
      <c r="I22" s="99"/>
      <c r="J22" s="99"/>
    </row>
    <row r="23" spans="1:10" x14ac:dyDescent="0.4">
      <c r="A23" s="99"/>
      <c r="B23" s="99"/>
      <c r="C23" s="99"/>
      <c r="D23" s="99"/>
      <c r="E23" s="99"/>
      <c r="F23" s="99"/>
      <c r="G23" s="99"/>
      <c r="H23" s="99"/>
      <c r="I23" s="99"/>
      <c r="J23" s="99"/>
    </row>
    <row r="24" spans="1:10" x14ac:dyDescent="0.4">
      <c r="A24" s="99"/>
      <c r="B24" s="99"/>
      <c r="C24" s="99"/>
      <c r="D24" s="99"/>
      <c r="E24" s="99"/>
      <c r="F24" s="99"/>
      <c r="G24" s="99"/>
      <c r="H24" s="99"/>
      <c r="I24" s="99"/>
      <c r="J24" s="99"/>
    </row>
    <row r="25" spans="1:10" x14ac:dyDescent="0.4">
      <c r="A25" s="99"/>
      <c r="B25" s="99"/>
      <c r="C25" s="99"/>
      <c r="D25" s="99"/>
      <c r="E25" s="99"/>
      <c r="F25" s="99"/>
      <c r="G25" s="99"/>
      <c r="H25" s="99"/>
      <c r="I25" s="99"/>
      <c r="J25" s="99"/>
    </row>
    <row r="26" spans="1:10" x14ac:dyDescent="0.4">
      <c r="A26" s="99"/>
      <c r="B26" s="99"/>
      <c r="C26" s="99"/>
      <c r="D26" s="99"/>
      <c r="E26" s="99"/>
      <c r="F26" s="99"/>
      <c r="G26" s="99"/>
      <c r="H26" s="99"/>
      <c r="I26" s="99"/>
      <c r="J26" s="99"/>
    </row>
    <row r="27" spans="1:10" x14ac:dyDescent="0.4">
      <c r="A27" s="99"/>
      <c r="B27" s="99"/>
      <c r="C27" s="99"/>
      <c r="D27" s="99"/>
      <c r="E27" s="99"/>
      <c r="F27" s="99"/>
      <c r="G27" s="99"/>
      <c r="H27" s="99"/>
      <c r="I27" s="99"/>
      <c r="J27" s="99"/>
    </row>
    <row r="28" spans="1:10" x14ac:dyDescent="0.4">
      <c r="A28" s="99"/>
      <c r="B28" s="99"/>
      <c r="C28" s="99"/>
      <c r="D28" s="99"/>
      <c r="E28" s="99"/>
      <c r="F28" s="99"/>
      <c r="G28" s="99"/>
      <c r="H28" s="99"/>
      <c r="I28" s="99"/>
      <c r="J28" s="99"/>
    </row>
    <row r="29" spans="1:10" x14ac:dyDescent="0.4">
      <c r="A29" s="99"/>
      <c r="B29" s="99"/>
      <c r="C29" s="99"/>
      <c r="D29" s="99"/>
      <c r="E29" s="99"/>
      <c r="F29" s="99"/>
      <c r="G29" s="99"/>
      <c r="H29" s="99"/>
      <c r="I29" s="99"/>
      <c r="J29" s="99"/>
    </row>
    <row r="30" spans="1:10" x14ac:dyDescent="0.4">
      <c r="A30" s="52" t="s">
        <v>36</v>
      </c>
    </row>
    <row r="31" spans="1:10" x14ac:dyDescent="0.4">
      <c r="A31" s="52" t="s">
        <v>27</v>
      </c>
    </row>
    <row r="32" spans="1:10" x14ac:dyDescent="0.4">
      <c r="A32" s="98" t="s">
        <v>48</v>
      </c>
      <c r="B32" s="98"/>
      <c r="C32" s="98"/>
      <c r="D32" s="98"/>
      <c r="E32" s="98"/>
      <c r="F32" s="98"/>
      <c r="G32" s="98"/>
      <c r="H32" s="98"/>
      <c r="I32" s="98"/>
      <c r="J32" s="98"/>
    </row>
    <row r="33" spans="1:10" x14ac:dyDescent="0.4">
      <c r="A33" s="98"/>
      <c r="B33" s="98"/>
      <c r="C33" s="98"/>
      <c r="D33" s="98"/>
      <c r="E33" s="98"/>
      <c r="F33" s="98"/>
      <c r="G33" s="98"/>
      <c r="H33" s="98"/>
      <c r="I33" s="98"/>
      <c r="J33" s="98"/>
    </row>
    <row r="34" spans="1:10" x14ac:dyDescent="0.4">
      <c r="A34" s="98"/>
      <c r="B34" s="98"/>
      <c r="C34" s="98"/>
      <c r="D34" s="98"/>
      <c r="E34" s="98"/>
      <c r="F34" s="98"/>
      <c r="G34" s="98"/>
      <c r="H34" s="98"/>
      <c r="I34" s="98"/>
      <c r="J34" s="98"/>
    </row>
    <row r="35" spans="1:10" x14ac:dyDescent="0.4">
      <c r="A35" s="98"/>
      <c r="B35" s="98"/>
      <c r="C35" s="98"/>
      <c r="D35" s="98"/>
      <c r="E35" s="98"/>
      <c r="F35" s="98"/>
      <c r="G35" s="98"/>
      <c r="H35" s="98"/>
      <c r="I35" s="98"/>
      <c r="J35" s="98"/>
    </row>
    <row r="36" spans="1:10" x14ac:dyDescent="0.4">
      <c r="A36" s="98"/>
      <c r="B36" s="98"/>
      <c r="C36" s="98"/>
      <c r="D36" s="98"/>
      <c r="E36" s="98"/>
      <c r="F36" s="98"/>
      <c r="G36" s="98"/>
      <c r="H36" s="98"/>
      <c r="I36" s="98"/>
      <c r="J36" s="98"/>
    </row>
    <row r="37" spans="1:10" x14ac:dyDescent="0.4">
      <c r="A37" s="98"/>
      <c r="B37" s="98"/>
      <c r="C37" s="98"/>
      <c r="D37" s="98"/>
      <c r="E37" s="98"/>
      <c r="F37" s="98"/>
      <c r="G37" s="98"/>
      <c r="H37" s="98"/>
      <c r="I37" s="98"/>
      <c r="J37" s="98"/>
    </row>
    <row r="38" spans="1:10" x14ac:dyDescent="0.4">
      <c r="A38" s="98"/>
      <c r="B38" s="98"/>
      <c r="C38" s="98"/>
      <c r="D38" s="98"/>
      <c r="E38" s="98"/>
      <c r="F38" s="98"/>
      <c r="G38" s="98"/>
      <c r="H38" s="98"/>
      <c r="I38" s="98"/>
      <c r="J38" s="98"/>
    </row>
    <row r="39" spans="1:10" x14ac:dyDescent="0.4">
      <c r="A39" s="98"/>
      <c r="B39" s="98"/>
      <c r="C39" s="98"/>
      <c r="D39" s="98"/>
      <c r="E39" s="98"/>
      <c r="F39" s="98"/>
      <c r="G39" s="98"/>
      <c r="H39" s="98"/>
      <c r="I39" s="98"/>
      <c r="J39" s="98"/>
    </row>
    <row r="40" spans="1:10" x14ac:dyDescent="0.4">
      <c r="A40" s="98"/>
      <c r="B40" s="98"/>
      <c r="C40" s="98"/>
      <c r="D40" s="98"/>
      <c r="E40" s="98"/>
      <c r="F40" s="98"/>
      <c r="G40" s="98"/>
      <c r="H40" s="98"/>
      <c r="I40" s="98"/>
      <c r="J40" s="98"/>
    </row>
  </sheetData>
  <mergeCells count="3">
    <mergeCell ref="A2:J19"/>
    <mergeCell ref="A22:J29"/>
    <mergeCell ref="A32:J40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2021-10-16T19:45:38Z</dcterms:modified>
</cp:coreProperties>
</file>